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alexh\Dropbox\Alpha Team\Alex Hately\Th Separation\Data\Real matrix tests\"/>
    </mc:Choice>
  </mc:AlternateContent>
  <xr:revisionPtr revIDLastSave="0" documentId="13_ncr:1_{14BA93E6-22D6-4155-99D7-02B6B9B6AB7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1" i="1" l="1"/>
  <c r="G51" i="1" l="1"/>
  <c r="H51" i="1" l="1"/>
  <c r="I51" i="1" s="1"/>
  <c r="J51" i="1" l="1"/>
  <c r="E51" i="1"/>
  <c r="C51" i="1"/>
  <c r="G49" i="1"/>
  <c r="F49" i="1"/>
  <c r="D49" i="1"/>
  <c r="H49" i="1" s="1"/>
  <c r="J49" i="1" s="1"/>
  <c r="J53" i="1" l="1"/>
  <c r="K51" i="1"/>
  <c r="E38" i="1"/>
  <c r="E39" i="1"/>
  <c r="E40" i="1"/>
  <c r="E41" i="1"/>
  <c r="E42" i="1"/>
  <c r="E43" i="1"/>
  <c r="E44" i="1"/>
  <c r="E45" i="1"/>
  <c r="E37" i="1"/>
  <c r="E34" i="1"/>
  <c r="D31" i="1" l="1"/>
  <c r="D28" i="1"/>
  <c r="D27" i="1"/>
  <c r="D24" i="1"/>
  <c r="D23" i="1"/>
  <c r="D19" i="1"/>
  <c r="D20" i="1" l="1"/>
  <c r="E16" i="1"/>
  <c r="E15" i="1"/>
  <c r="E5" i="1" l="1"/>
  <c r="D3" i="1" l="1"/>
  <c r="F3" i="1" s="1"/>
  <c r="G3" i="1" s="1"/>
  <c r="D4" i="1"/>
  <c r="F4" i="1" s="1"/>
  <c r="G4" i="1" s="1"/>
  <c r="D5" i="1"/>
  <c r="D2" i="1"/>
  <c r="F2" i="1" s="1"/>
  <c r="G2" i="1" s="1"/>
  <c r="F5" i="1" l="1"/>
  <c r="G5" i="1" s="1"/>
</calcChain>
</file>

<file path=xl/sharedStrings.xml><?xml version="1.0" encoding="utf-8"?>
<sst xmlns="http://schemas.openxmlformats.org/spreadsheetml/2006/main" count="69" uniqueCount="67">
  <si>
    <t>Empty mass</t>
  </si>
  <si>
    <t>Mass with sample</t>
  </si>
  <si>
    <t>Material</t>
  </si>
  <si>
    <t>Nimonic alloy</t>
  </si>
  <si>
    <t>Stainless steel</t>
  </si>
  <si>
    <t>Aluminium</t>
  </si>
  <si>
    <t>Concrete</t>
  </si>
  <si>
    <t>Mass of sample</t>
  </si>
  <si>
    <t>Mass of solid used</t>
  </si>
  <si>
    <t>Concentration of solid sample in solution (g sample/ g solution)</t>
  </si>
  <si>
    <t>Radiotracers &amp; Target radionuclides</t>
  </si>
  <si>
    <t>Database no.</t>
  </si>
  <si>
    <t>Mass needed for 0.5g sample</t>
  </si>
  <si>
    <t>Sr-90 Target</t>
  </si>
  <si>
    <t>Sr-85 Tracer</t>
  </si>
  <si>
    <t>Strontium</t>
  </si>
  <si>
    <t>Uranium</t>
  </si>
  <si>
    <t>U-238 Target</t>
  </si>
  <si>
    <t>U-236 Tracer</t>
  </si>
  <si>
    <t>RAM 1593</t>
  </si>
  <si>
    <t>Thorium</t>
  </si>
  <si>
    <t>Th-232 Target</t>
  </si>
  <si>
    <t>Th-229 Tracer</t>
  </si>
  <si>
    <t>RAM 1459</t>
  </si>
  <si>
    <t>Plutonium</t>
  </si>
  <si>
    <t>Pu-239 Target</t>
  </si>
  <si>
    <t>Pu-242 Tracer</t>
  </si>
  <si>
    <t>RAM 1584</t>
  </si>
  <si>
    <t>Np</t>
  </si>
  <si>
    <t>Np-237 contaminant</t>
  </si>
  <si>
    <t>Am-241</t>
  </si>
  <si>
    <t>Cd-109</t>
  </si>
  <si>
    <t>Co-57</t>
  </si>
  <si>
    <t>Ce-139</t>
  </si>
  <si>
    <t>Sn-113</t>
  </si>
  <si>
    <t>Cs-137</t>
  </si>
  <si>
    <t>Mn-54</t>
  </si>
  <si>
    <t>Zn-65</t>
  </si>
  <si>
    <t>Co-60</t>
  </si>
  <si>
    <t>Mixed Gamma source</t>
  </si>
  <si>
    <t xml:space="preserve">Pb </t>
  </si>
  <si>
    <t>Pb-210 contaminant</t>
  </si>
  <si>
    <t>RAM 324</t>
  </si>
  <si>
    <t>Notes</t>
  </si>
  <si>
    <t>Th ICPMS Std 1000 ppm</t>
  </si>
  <si>
    <t>Activity to be in sample (Bq)</t>
  </si>
  <si>
    <t>Activity conc of source (Bq/g)</t>
  </si>
  <si>
    <t>RAM 1595</t>
  </si>
  <si>
    <t>RAM 1591</t>
  </si>
  <si>
    <t>RAM 1297</t>
  </si>
  <si>
    <t xml:space="preserve">U-238 Dilute </t>
  </si>
  <si>
    <t>sample</t>
  </si>
  <si>
    <t>empty mass</t>
  </si>
  <si>
    <t>mass with sample</t>
  </si>
  <si>
    <t>mass of sample</t>
  </si>
  <si>
    <t>mass with dilute</t>
  </si>
  <si>
    <t>mass of dilute</t>
  </si>
  <si>
    <t>Mass of total</t>
  </si>
  <si>
    <t>dilution factor</t>
  </si>
  <si>
    <t>Concentration (Bq/g)</t>
  </si>
  <si>
    <t>Pu-239 Dilute</t>
  </si>
  <si>
    <t>RAM 1579 Dilute</t>
  </si>
  <si>
    <t>Depleted U ICPMS dilute</t>
  </si>
  <si>
    <t xml:space="preserve">Need to dilute </t>
  </si>
  <si>
    <t>RAM 219</t>
  </si>
  <si>
    <t>σ conc</t>
  </si>
  <si>
    <t>σ diution factor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</si>
</sst>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2" borderId="0" xfId="0" applyFill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164" fontId="0" fillId="0" borderId="2" xfId="0" applyNumberFormat="1" applyBorder="1"/>
    <xf numFmtId="0" fontId="1" fillId="0" borderId="0" xfId="0" applyFont="1"/>
    <xf numFmtId="0" fontId="0" fillId="0" borderId="10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"/>
  <sheetViews>
    <sheetView tabSelected="1" topLeftCell="A18" zoomScale="80" zoomScaleNormal="80" workbookViewId="0">
      <selection activeCell="F62" sqref="F62"/>
    </sheetView>
  </sheetViews>
  <sheetFormatPr defaultRowHeight="15" x14ac:dyDescent="0.25"/>
  <cols>
    <col min="1" max="1" width="25" customWidth="1"/>
    <col min="2" max="2" width="26.42578125" bestFit="1" customWidth="1"/>
    <col min="3" max="3" width="33.140625" customWidth="1"/>
    <col min="4" max="4" width="34.7109375" customWidth="1"/>
    <col min="5" max="5" width="34" customWidth="1"/>
    <col min="6" max="6" width="35.42578125" customWidth="1"/>
    <col min="7" max="7" width="31.140625" bestFit="1" customWidth="1"/>
    <col min="8" max="8" width="58.7109375" bestFit="1" customWidth="1"/>
    <col min="9" max="9" width="58.7109375" customWidth="1"/>
    <col min="10" max="10" width="21.5703125" bestFit="1" customWidth="1"/>
    <col min="11" max="11" width="27.140625" bestFit="1" customWidth="1"/>
  </cols>
  <sheetData>
    <row r="1" spans="1:7" x14ac:dyDescent="0.25">
      <c r="A1" t="s">
        <v>2</v>
      </c>
      <c r="B1" t="s">
        <v>0</v>
      </c>
      <c r="C1" t="s">
        <v>1</v>
      </c>
      <c r="D1" t="s">
        <v>7</v>
      </c>
      <c r="E1" t="s">
        <v>8</v>
      </c>
      <c r="F1" t="s">
        <v>9</v>
      </c>
      <c r="G1" t="s">
        <v>12</v>
      </c>
    </row>
    <row r="2" spans="1:7" x14ac:dyDescent="0.25">
      <c r="A2" t="s">
        <v>3</v>
      </c>
      <c r="B2">
        <v>24.7898</v>
      </c>
      <c r="C2">
        <v>168.072</v>
      </c>
      <c r="D2">
        <f>C2-B2</f>
        <v>143.28219999999999</v>
      </c>
      <c r="E2">
        <v>5.6940999999999997</v>
      </c>
      <c r="F2" s="1">
        <f>E2/D2</f>
        <v>3.9740456246484215E-2</v>
      </c>
      <c r="G2">
        <f>0.5/F2</f>
        <v>12.581637133172931</v>
      </c>
    </row>
    <row r="3" spans="1:7" x14ac:dyDescent="0.25">
      <c r="A3" t="s">
        <v>4</v>
      </c>
      <c r="B3">
        <v>24.584800000000001</v>
      </c>
      <c r="C3">
        <v>169.35509999999999</v>
      </c>
      <c r="D3">
        <f t="shared" ref="D3:D5" si="0">C3-B3</f>
        <v>144.77029999999999</v>
      </c>
      <c r="E3">
        <v>5.3872999999999998</v>
      </c>
      <c r="F3" s="1">
        <f>E3/D3</f>
        <v>3.7212743221503308E-2</v>
      </c>
      <c r="G3">
        <f>0.5/F3</f>
        <v>13.436257494477752</v>
      </c>
    </row>
    <row r="4" spans="1:7" x14ac:dyDescent="0.25">
      <c r="A4" t="s">
        <v>5</v>
      </c>
      <c r="B4">
        <v>24.717199999999998</v>
      </c>
      <c r="C4">
        <v>151.55510000000001</v>
      </c>
      <c r="D4">
        <f t="shared" si="0"/>
        <v>126.83790000000002</v>
      </c>
      <c r="E4">
        <v>5.5205000000000002</v>
      </c>
      <c r="F4" s="1">
        <f>E4/D4</f>
        <v>4.3524057083884231E-2</v>
      </c>
      <c r="G4">
        <f>0.5/F4</f>
        <v>11.487899646771126</v>
      </c>
    </row>
    <row r="5" spans="1:7" x14ac:dyDescent="0.25">
      <c r="A5" t="s">
        <v>6</v>
      </c>
      <c r="B5">
        <v>55.957000000000001</v>
      </c>
      <c r="C5">
        <v>481.14499999999998</v>
      </c>
      <c r="D5">
        <f t="shared" si="0"/>
        <v>425.18799999999999</v>
      </c>
      <c r="E5">
        <f>2.968+2.761</f>
        <v>5.7290000000000001</v>
      </c>
      <c r="F5" s="1">
        <f>E5/D5</f>
        <v>1.3474039718900816E-2</v>
      </c>
      <c r="G5">
        <f>0.5/F5</f>
        <v>37.108395880607432</v>
      </c>
    </row>
    <row r="13" spans="1:7" x14ac:dyDescent="0.25">
      <c r="A13" s="13" t="s">
        <v>10</v>
      </c>
      <c r="B13" s="13"/>
      <c r="C13" s="13"/>
      <c r="D13" s="13"/>
      <c r="E13" s="13"/>
      <c r="F13" s="13"/>
    </row>
    <row r="14" spans="1:7" x14ac:dyDescent="0.25">
      <c r="A14" s="2" t="s">
        <v>15</v>
      </c>
      <c r="B14" s="2" t="s">
        <v>11</v>
      </c>
      <c r="C14" s="2" t="s">
        <v>46</v>
      </c>
      <c r="D14" s="2" t="s">
        <v>12</v>
      </c>
      <c r="E14" s="2" t="s">
        <v>45</v>
      </c>
      <c r="F14" s="2" t="s">
        <v>43</v>
      </c>
    </row>
    <row r="15" spans="1:7" x14ac:dyDescent="0.25">
      <c r="A15" s="2" t="s">
        <v>13</v>
      </c>
      <c r="B15" s="2" t="s">
        <v>47</v>
      </c>
      <c r="C15" s="2">
        <v>103.4</v>
      </c>
      <c r="D15" s="2">
        <v>0.1</v>
      </c>
      <c r="E15" s="2">
        <f>D15*C15</f>
        <v>10.340000000000002</v>
      </c>
      <c r="F15" s="2"/>
    </row>
    <row r="16" spans="1:7" x14ac:dyDescent="0.25">
      <c r="A16" s="3" t="s">
        <v>14</v>
      </c>
      <c r="B16" s="3" t="s">
        <v>48</v>
      </c>
      <c r="C16" s="3">
        <v>8.9</v>
      </c>
      <c r="D16" s="3">
        <v>1.2</v>
      </c>
      <c r="E16" s="3">
        <f>D16*C16</f>
        <v>10.68</v>
      </c>
      <c r="F16" s="3"/>
    </row>
    <row r="17" spans="1:6" x14ac:dyDescent="0.25">
      <c r="A17" s="8"/>
      <c r="B17" s="9"/>
      <c r="C17" s="9"/>
      <c r="D17" s="9"/>
      <c r="E17" s="9"/>
      <c r="F17" s="10"/>
    </row>
    <row r="18" spans="1:6" x14ac:dyDescent="0.25">
      <c r="A18" s="7" t="s">
        <v>16</v>
      </c>
      <c r="B18" s="7"/>
      <c r="C18" s="7"/>
      <c r="D18" s="7"/>
      <c r="E18" s="7"/>
      <c r="F18" s="7"/>
    </row>
    <row r="19" spans="1:6" x14ac:dyDescent="0.25">
      <c r="A19" s="2" t="s">
        <v>17</v>
      </c>
      <c r="B19" s="2" t="s">
        <v>62</v>
      </c>
      <c r="C19" s="2">
        <v>0.61209999999999998</v>
      </c>
      <c r="D19" s="2">
        <f>E19/C19</f>
        <v>8.1685999019768016E-2</v>
      </c>
      <c r="E19" s="2">
        <v>0.05</v>
      </c>
      <c r="F19" s="2"/>
    </row>
    <row r="20" spans="1:6" x14ac:dyDescent="0.25">
      <c r="A20" s="3" t="s">
        <v>18</v>
      </c>
      <c r="B20" s="3" t="s">
        <v>19</v>
      </c>
      <c r="C20" s="3">
        <v>9.937E-2</v>
      </c>
      <c r="D20" s="3">
        <f>E20/C20</f>
        <v>0.50316997081614168</v>
      </c>
      <c r="E20" s="3">
        <v>0.05</v>
      </c>
      <c r="F20" s="3"/>
    </row>
    <row r="21" spans="1:6" x14ac:dyDescent="0.25">
      <c r="A21" s="8"/>
      <c r="B21" s="9"/>
      <c r="C21" s="9"/>
      <c r="D21" s="9"/>
      <c r="E21" s="9"/>
      <c r="F21" s="10"/>
    </row>
    <row r="22" spans="1:6" x14ac:dyDescent="0.25">
      <c r="A22" s="7" t="s">
        <v>20</v>
      </c>
      <c r="B22" s="7"/>
      <c r="C22" s="7"/>
      <c r="D22" s="7"/>
      <c r="E22" s="7"/>
      <c r="F22" s="7"/>
    </row>
    <row r="23" spans="1:6" x14ac:dyDescent="0.25">
      <c r="A23" s="2" t="s">
        <v>21</v>
      </c>
      <c r="B23" s="2" t="s">
        <v>44</v>
      </c>
      <c r="C23" s="2">
        <v>4.0579999999999998</v>
      </c>
      <c r="D23" s="2">
        <f>E23/C23</f>
        <v>1.232134056185313E-2</v>
      </c>
      <c r="E23" s="2">
        <v>0.05</v>
      </c>
      <c r="F23" s="2"/>
    </row>
    <row r="24" spans="1:6" x14ac:dyDescent="0.25">
      <c r="A24" s="3" t="s">
        <v>22</v>
      </c>
      <c r="B24" s="3" t="s">
        <v>23</v>
      </c>
      <c r="C24" s="3">
        <v>0.85609999999999997</v>
      </c>
      <c r="D24" s="3">
        <f>E24/C24</f>
        <v>5.840439201027918E-2</v>
      </c>
      <c r="E24" s="3">
        <v>0.05</v>
      </c>
      <c r="F24" s="3"/>
    </row>
    <row r="25" spans="1:6" x14ac:dyDescent="0.25">
      <c r="A25" s="8"/>
      <c r="B25" s="9"/>
      <c r="C25" s="9"/>
      <c r="D25" s="9"/>
      <c r="E25" s="9"/>
      <c r="F25" s="10"/>
    </row>
    <row r="26" spans="1:6" x14ac:dyDescent="0.25">
      <c r="A26" s="7" t="s">
        <v>24</v>
      </c>
      <c r="B26" s="7"/>
      <c r="C26" s="7"/>
      <c r="D26" s="7"/>
      <c r="E26" s="7"/>
      <c r="F26" s="7"/>
    </row>
    <row r="27" spans="1:6" x14ac:dyDescent="0.25">
      <c r="A27" s="2" t="s">
        <v>25</v>
      </c>
      <c r="B27" s="2" t="s">
        <v>61</v>
      </c>
      <c r="C27" s="2">
        <v>0.51880000000000004</v>
      </c>
      <c r="D27" s="2">
        <f>E27/C27</f>
        <v>9.6376252891287581E-2</v>
      </c>
      <c r="E27" s="2">
        <v>0.05</v>
      </c>
      <c r="F27" s="2"/>
    </row>
    <row r="28" spans="1:6" x14ac:dyDescent="0.25">
      <c r="A28" s="3" t="s">
        <v>26</v>
      </c>
      <c r="B28" s="3" t="s">
        <v>27</v>
      </c>
      <c r="C28" s="3">
        <v>0.9859</v>
      </c>
      <c r="D28" s="3">
        <f>E28/C28</f>
        <v>5.0715082665584749E-2</v>
      </c>
      <c r="E28" s="3">
        <v>0.05</v>
      </c>
      <c r="F28" s="3"/>
    </row>
    <row r="29" spans="1:6" x14ac:dyDescent="0.25">
      <c r="A29" s="8"/>
      <c r="B29" s="9"/>
      <c r="C29" s="9"/>
      <c r="D29" s="9"/>
      <c r="E29" s="9"/>
      <c r="F29" s="10"/>
    </row>
    <row r="30" spans="1:6" x14ac:dyDescent="0.25">
      <c r="A30" s="7" t="s">
        <v>28</v>
      </c>
      <c r="B30" s="7"/>
      <c r="C30" s="7"/>
      <c r="D30" s="7"/>
      <c r="E30" s="7"/>
      <c r="F30" s="7"/>
    </row>
    <row r="31" spans="1:6" x14ac:dyDescent="0.25">
      <c r="A31" s="3" t="s">
        <v>29</v>
      </c>
      <c r="B31" s="3" t="s">
        <v>64</v>
      </c>
      <c r="C31" s="3">
        <v>4.5999999999999996</v>
      </c>
      <c r="D31" s="11">
        <f>E31/C31</f>
        <v>1.0869565217391306E-2</v>
      </c>
      <c r="E31" s="3">
        <v>0.05</v>
      </c>
      <c r="F31" s="3" t="s">
        <v>63</v>
      </c>
    </row>
    <row r="32" spans="1:6" x14ac:dyDescent="0.25">
      <c r="A32" s="8"/>
      <c r="B32" s="9"/>
      <c r="C32" s="9"/>
      <c r="D32" s="9"/>
      <c r="E32" s="9"/>
      <c r="F32" s="10"/>
    </row>
    <row r="33" spans="1:11" x14ac:dyDescent="0.25">
      <c r="A33" s="7" t="s">
        <v>40</v>
      </c>
      <c r="B33" s="7"/>
      <c r="C33" s="7"/>
      <c r="D33" s="7"/>
      <c r="E33" s="7"/>
      <c r="F33" s="7"/>
    </row>
    <row r="34" spans="1:11" x14ac:dyDescent="0.25">
      <c r="A34" s="3" t="s">
        <v>41</v>
      </c>
      <c r="B34" s="3" t="s">
        <v>42</v>
      </c>
      <c r="C34" s="3">
        <v>463</v>
      </c>
      <c r="D34" s="3">
        <v>0.01</v>
      </c>
      <c r="E34" s="3">
        <f>D34*C34</f>
        <v>4.63</v>
      </c>
      <c r="F34" s="3"/>
    </row>
    <row r="35" spans="1:11" x14ac:dyDescent="0.25">
      <c r="A35" s="8"/>
      <c r="B35" s="9"/>
      <c r="C35" s="9"/>
      <c r="D35" s="9"/>
      <c r="E35" s="9"/>
      <c r="F35" s="10"/>
    </row>
    <row r="36" spans="1:11" x14ac:dyDescent="0.25">
      <c r="A36" s="6" t="s">
        <v>39</v>
      </c>
      <c r="B36" s="6" t="s">
        <v>49</v>
      </c>
      <c r="C36" s="6"/>
      <c r="D36" s="6">
        <v>0.1</v>
      </c>
      <c r="E36" s="6"/>
      <c r="F36" s="4"/>
    </row>
    <row r="37" spans="1:11" x14ac:dyDescent="0.25">
      <c r="A37" s="6" t="s">
        <v>30</v>
      </c>
      <c r="B37" s="6"/>
      <c r="C37" s="6">
        <v>81.239999999999995</v>
      </c>
      <c r="D37" s="6"/>
      <c r="E37" s="6">
        <f>D$36*C37</f>
        <v>8.1240000000000006</v>
      </c>
      <c r="F37" s="4"/>
    </row>
    <row r="38" spans="1:11" x14ac:dyDescent="0.25">
      <c r="A38" s="6" t="s">
        <v>31</v>
      </c>
      <c r="B38" s="6"/>
      <c r="C38" s="6">
        <v>27.72</v>
      </c>
      <c r="D38" s="6"/>
      <c r="E38" s="6">
        <f t="shared" ref="E38:E45" si="1">D$36*C38</f>
        <v>2.7720000000000002</v>
      </c>
      <c r="F38" s="4"/>
    </row>
    <row r="39" spans="1:11" x14ac:dyDescent="0.25">
      <c r="A39" s="6" t="s">
        <v>32</v>
      </c>
      <c r="B39" s="6"/>
      <c r="C39" s="6">
        <v>0.25869999999999999</v>
      </c>
      <c r="D39" s="6"/>
      <c r="E39" s="6">
        <f t="shared" si="1"/>
        <v>2.5870000000000001E-2</v>
      </c>
      <c r="F39" s="4"/>
    </row>
    <row r="40" spans="1:11" x14ac:dyDescent="0.25">
      <c r="A40" s="6" t="s">
        <v>33</v>
      </c>
      <c r="B40" s="6"/>
      <c r="C40" s="6">
        <v>1.39E-3</v>
      </c>
      <c r="D40" s="6"/>
      <c r="E40" s="6">
        <f t="shared" si="1"/>
        <v>1.3899999999999999E-4</v>
      </c>
      <c r="F40" s="4"/>
    </row>
    <row r="41" spans="1:11" x14ac:dyDescent="0.25">
      <c r="A41" s="6" t="s">
        <v>34</v>
      </c>
      <c r="B41" s="6"/>
      <c r="C41" s="6">
        <v>7.6499999999999995E-4</v>
      </c>
      <c r="D41" s="6"/>
      <c r="E41" s="6">
        <f t="shared" si="1"/>
        <v>7.6500000000000003E-5</v>
      </c>
      <c r="F41" s="4"/>
    </row>
    <row r="42" spans="1:11" x14ac:dyDescent="0.25">
      <c r="A42" s="6" t="s">
        <v>35</v>
      </c>
      <c r="B42" s="6"/>
      <c r="C42" s="6">
        <v>76.47</v>
      </c>
      <c r="D42" s="6"/>
      <c r="E42" s="6">
        <f t="shared" si="1"/>
        <v>7.6470000000000002</v>
      </c>
      <c r="F42" s="4"/>
    </row>
    <row r="43" spans="1:11" x14ac:dyDescent="0.25">
      <c r="A43" s="6" t="s">
        <v>36</v>
      </c>
      <c r="B43" s="6"/>
      <c r="C43" s="6">
        <v>1.2110000000000001</v>
      </c>
      <c r="D43" s="6"/>
      <c r="E43" s="6">
        <f t="shared" si="1"/>
        <v>0.12110000000000001</v>
      </c>
      <c r="F43" s="4"/>
    </row>
    <row r="44" spans="1:11" x14ac:dyDescent="0.25">
      <c r="A44" s="6" t="s">
        <v>37</v>
      </c>
      <c r="B44" s="6"/>
      <c r="C44" s="6">
        <v>0.91620000000000001</v>
      </c>
      <c r="D44" s="6"/>
      <c r="E44" s="6">
        <f t="shared" si="1"/>
        <v>9.1620000000000007E-2</v>
      </c>
      <c r="F44" s="4"/>
    </row>
    <row r="45" spans="1:11" x14ac:dyDescent="0.25">
      <c r="A45" s="7" t="s">
        <v>38</v>
      </c>
      <c r="B45" s="7"/>
      <c r="C45" s="7">
        <v>49.69</v>
      </c>
      <c r="D45" s="7"/>
      <c r="E45" s="7">
        <f t="shared" si="1"/>
        <v>4.9690000000000003</v>
      </c>
      <c r="F45" s="5"/>
    </row>
    <row r="48" spans="1:11" x14ac:dyDescent="0.25">
      <c r="A48" t="s">
        <v>51</v>
      </c>
      <c r="B48" t="s">
        <v>52</v>
      </c>
      <c r="C48" t="s">
        <v>53</v>
      </c>
      <c r="D48" t="s">
        <v>54</v>
      </c>
      <c r="E48" t="s">
        <v>55</v>
      </c>
      <c r="F48" t="s">
        <v>56</v>
      </c>
      <c r="G48" t="s">
        <v>57</v>
      </c>
      <c r="H48" t="s">
        <v>58</v>
      </c>
      <c r="I48" s="12" t="s">
        <v>66</v>
      </c>
      <c r="J48" t="s">
        <v>59</v>
      </c>
      <c r="K48" s="12" t="s">
        <v>65</v>
      </c>
    </row>
    <row r="49" spans="1:11" x14ac:dyDescent="0.25">
      <c r="A49" t="s">
        <v>50</v>
      </c>
      <c r="B49">
        <v>13.372</v>
      </c>
      <c r="C49">
        <v>14.3908</v>
      </c>
      <c r="D49">
        <f>C49-B49</f>
        <v>1.0188000000000006</v>
      </c>
      <c r="E49">
        <v>34.010199999999998</v>
      </c>
      <c r="F49">
        <f>E49-C49</f>
        <v>19.619399999999999</v>
      </c>
      <c r="G49">
        <f>E49-B49</f>
        <v>20.638199999999998</v>
      </c>
      <c r="H49">
        <f>D49/G49</f>
        <v>4.9364770183446267E-2</v>
      </c>
      <c r="J49">
        <f>12.4*H49</f>
        <v>0.61212315027473374</v>
      </c>
    </row>
    <row r="50" spans="1:11" x14ac:dyDescent="0.25">
      <c r="J50" t="s">
        <v>59</v>
      </c>
    </row>
    <row r="51" spans="1:11" x14ac:dyDescent="0.25">
      <c r="A51" t="s">
        <v>60</v>
      </c>
      <c r="B51">
        <v>6.6898</v>
      </c>
      <c r="C51">
        <f>B51+D51</f>
        <v>6.7370000000000001</v>
      </c>
      <c r="D51">
        <v>4.7199999999999999E-2</v>
      </c>
      <c r="E51">
        <f>B51+D51+F51</f>
        <v>11.2499</v>
      </c>
      <c r="F51">
        <v>4.5129000000000001</v>
      </c>
      <c r="G51">
        <f>F51+D51</f>
        <v>4.5601000000000003</v>
      </c>
      <c r="H51">
        <f>D51/G51</f>
        <v>1.0350650205039362E-2</v>
      </c>
      <c r="I51">
        <f>H51*SQRT(((0.0001/D51)^2)+((0.0001/F51)^2))</f>
        <v>2.1930543033462359E-5</v>
      </c>
      <c r="J51">
        <f>50.13*H51</f>
        <v>0.51887809477862323</v>
      </c>
      <c r="K51">
        <f>J51*(SQRT(((I51/H51)^2)+((0.01/J51)^2)))</f>
        <v>1.0060250109004265E-2</v>
      </c>
    </row>
    <row r="53" spans="1:11" x14ac:dyDescent="0.25">
      <c r="J53">
        <f>J51*G51</f>
        <v>2.366136</v>
      </c>
    </row>
    <row r="61" spans="1:11" x14ac:dyDescent="0.25">
      <c r="E61">
        <v>2.3590691769754573</v>
      </c>
      <c r="F61">
        <f>E61+B51</f>
        <v>9.0488691769754581</v>
      </c>
    </row>
  </sheetData>
  <mergeCells count="1">
    <mergeCell ref="A13:F13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6"/>
  <sheetViews>
    <sheetView workbookViewId="0">
      <selection activeCell="H36" sqref="A1:H36"/>
    </sheetView>
  </sheetViews>
  <sheetFormatPr defaultRowHeight="15" x14ac:dyDescent="0.25"/>
  <cols>
    <col min="1" max="1" width="33" bestFit="1" customWidth="1"/>
    <col min="2" max="2" width="26.42578125" bestFit="1" customWidth="1"/>
    <col min="3" max="3" width="27.28515625" bestFit="1" customWidth="1"/>
    <col min="4" max="4" width="27.140625" bestFit="1" customWidth="1"/>
    <col min="5" max="5" width="26.42578125" bestFit="1" customWidth="1"/>
    <col min="6" max="6" width="14" bestFit="1" customWidth="1"/>
  </cols>
  <sheetData>
    <row r="1" spans="1:6" x14ac:dyDescent="0.25">
      <c r="A1" s="14"/>
      <c r="B1" s="15"/>
      <c r="C1" s="15"/>
      <c r="D1" s="15"/>
      <c r="E1" s="15"/>
      <c r="F1" s="16"/>
    </row>
    <row r="2" spans="1:6" x14ac:dyDescent="0.25">
      <c r="A2" s="2"/>
      <c r="B2" s="2"/>
      <c r="C2" s="2"/>
      <c r="D2" s="2"/>
      <c r="E2" s="2"/>
      <c r="F2" s="2"/>
    </row>
    <row r="3" spans="1:6" x14ac:dyDescent="0.25">
      <c r="A3" s="2"/>
      <c r="B3" s="2"/>
      <c r="C3" s="2"/>
      <c r="D3" s="2"/>
      <c r="E3" s="2"/>
      <c r="F3" s="2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6"/>
      <c r="B5" s="6"/>
      <c r="C5" s="6"/>
      <c r="D5" s="6"/>
      <c r="E5" s="6"/>
      <c r="F5" s="4"/>
    </row>
    <row r="6" spans="1:6" x14ac:dyDescent="0.25">
      <c r="A6" s="2"/>
      <c r="B6" s="2"/>
      <c r="C6" s="2"/>
      <c r="D6" s="2"/>
      <c r="E6" s="2"/>
      <c r="F6" s="2"/>
    </row>
    <row r="7" spans="1:6" x14ac:dyDescent="0.25">
      <c r="A7" s="2"/>
      <c r="B7" s="2"/>
      <c r="C7" s="2"/>
      <c r="D7" s="2"/>
      <c r="E7" s="2"/>
      <c r="F7" s="2"/>
    </row>
    <row r="8" spans="1:6" x14ac:dyDescent="0.25">
      <c r="A8" s="2"/>
      <c r="B8" s="2"/>
      <c r="C8" s="2"/>
      <c r="D8" s="2"/>
      <c r="E8" s="2"/>
      <c r="F8" s="2"/>
    </row>
    <row r="9" spans="1:6" x14ac:dyDescent="0.25">
      <c r="A9" s="2"/>
      <c r="B9" s="2"/>
      <c r="C9" s="2"/>
      <c r="D9" s="2"/>
      <c r="E9" s="2"/>
      <c r="F9" s="2"/>
    </row>
    <row r="10" spans="1:6" x14ac:dyDescent="0.25">
      <c r="A10" s="2"/>
      <c r="B10" s="2"/>
      <c r="C10" s="2"/>
      <c r="D10" s="2"/>
      <c r="E10" s="2"/>
      <c r="F10" s="2"/>
    </row>
    <row r="11" spans="1:6" x14ac:dyDescent="0.25">
      <c r="A11" s="2"/>
      <c r="B11" s="2"/>
      <c r="C11" s="2"/>
      <c r="D11" s="2"/>
      <c r="E11" s="2"/>
      <c r="F11" s="2"/>
    </row>
    <row r="12" spans="1:6" x14ac:dyDescent="0.25">
      <c r="A12" s="2"/>
      <c r="B12" s="2"/>
      <c r="C12" s="2"/>
      <c r="D12" s="2"/>
      <c r="E12" s="2"/>
      <c r="F12" s="2"/>
    </row>
    <row r="13" spans="1:6" x14ac:dyDescent="0.25">
      <c r="A13" s="2"/>
      <c r="B13" s="2"/>
      <c r="C13" s="2"/>
      <c r="D13" s="2"/>
      <c r="E13" s="2"/>
      <c r="F13" s="2"/>
    </row>
    <row r="14" spans="1:6" x14ac:dyDescent="0.25">
      <c r="A14" s="2"/>
      <c r="B14" s="2"/>
      <c r="C14" s="2"/>
      <c r="D14" s="2"/>
      <c r="E14" s="2"/>
      <c r="F14" s="2"/>
    </row>
    <row r="15" spans="1:6" x14ac:dyDescent="0.25">
      <c r="A15" s="2"/>
      <c r="B15" s="2"/>
      <c r="C15" s="2"/>
      <c r="D15" s="2"/>
      <c r="E15" s="2"/>
      <c r="F15" s="2"/>
    </row>
    <row r="16" spans="1:6" x14ac:dyDescent="0.25">
      <c r="A16" s="2"/>
      <c r="B16" s="2"/>
      <c r="C16" s="2"/>
      <c r="D16" s="2"/>
      <c r="E16" s="2"/>
      <c r="F16" s="2"/>
    </row>
    <row r="17" spans="1:6" x14ac:dyDescent="0.25">
      <c r="A17" s="2"/>
      <c r="B17" s="2"/>
      <c r="C17" s="2"/>
      <c r="D17" s="2"/>
      <c r="E17" s="2"/>
      <c r="F17" s="2"/>
    </row>
    <row r="18" spans="1:6" x14ac:dyDescent="0.25">
      <c r="A18" s="2"/>
      <c r="B18" s="2"/>
      <c r="C18" s="2"/>
      <c r="D18" s="2"/>
      <c r="E18" s="2"/>
      <c r="F18" s="2"/>
    </row>
    <row r="19" spans="1:6" x14ac:dyDescent="0.25">
      <c r="A19" s="2"/>
      <c r="B19" s="2"/>
      <c r="C19" s="2"/>
      <c r="D19" s="2"/>
      <c r="E19" s="2"/>
      <c r="F19" s="2"/>
    </row>
    <row r="20" spans="1:6" x14ac:dyDescent="0.25">
      <c r="A20" s="2"/>
      <c r="B20" s="2"/>
      <c r="C20" s="2"/>
      <c r="D20" s="2"/>
      <c r="E20" s="2"/>
      <c r="F20" s="2"/>
    </row>
    <row r="21" spans="1:6" x14ac:dyDescent="0.25">
      <c r="A21" s="2"/>
      <c r="B21" s="2"/>
      <c r="C21" s="2"/>
      <c r="D21" s="2"/>
      <c r="E21" s="2"/>
      <c r="F21" s="2"/>
    </row>
    <row r="22" spans="1:6" x14ac:dyDescent="0.25">
      <c r="A22" s="2"/>
      <c r="B22" s="2"/>
      <c r="C22" s="2"/>
      <c r="D22" s="2"/>
      <c r="E22" s="2"/>
      <c r="F22" s="2"/>
    </row>
    <row r="23" spans="1:6" x14ac:dyDescent="0.25">
      <c r="A23" s="2"/>
      <c r="B23" s="2"/>
      <c r="C23" s="2"/>
      <c r="D23" s="2"/>
      <c r="E23" s="2"/>
      <c r="F23" s="2"/>
    </row>
    <row r="24" spans="1:6" x14ac:dyDescent="0.25">
      <c r="A24" s="2"/>
      <c r="B24" s="2"/>
      <c r="C24" s="2"/>
      <c r="D24" s="2"/>
      <c r="E24" s="2"/>
      <c r="F24" s="2"/>
    </row>
    <row r="25" spans="1:6" x14ac:dyDescent="0.25">
      <c r="A25" s="6"/>
      <c r="B25" s="6"/>
      <c r="C25" s="6"/>
      <c r="D25" s="6"/>
      <c r="E25" s="6"/>
      <c r="F25" s="4"/>
    </row>
    <row r="26" spans="1:6" x14ac:dyDescent="0.25">
      <c r="A26" s="6"/>
      <c r="B26" s="6"/>
      <c r="C26" s="6"/>
      <c r="D26" s="6"/>
      <c r="E26" s="6"/>
      <c r="F26" s="4"/>
    </row>
    <row r="27" spans="1:6" x14ac:dyDescent="0.25">
      <c r="A27" s="6"/>
      <c r="B27" s="6"/>
      <c r="C27" s="6"/>
      <c r="D27" s="6"/>
      <c r="E27" s="6"/>
      <c r="F27" s="4"/>
    </row>
    <row r="28" spans="1:6" x14ac:dyDescent="0.25">
      <c r="A28" s="6"/>
      <c r="B28" s="6"/>
      <c r="C28" s="6"/>
      <c r="D28" s="6"/>
      <c r="E28" s="6"/>
      <c r="F28" s="4"/>
    </row>
    <row r="29" spans="1:6" x14ac:dyDescent="0.25">
      <c r="A29" s="6"/>
      <c r="B29" s="6"/>
      <c r="C29" s="6"/>
      <c r="D29" s="6"/>
      <c r="E29" s="6"/>
      <c r="F29" s="4"/>
    </row>
    <row r="30" spans="1:6" x14ac:dyDescent="0.25">
      <c r="A30" s="6"/>
      <c r="B30" s="6"/>
      <c r="C30" s="6"/>
      <c r="D30" s="6"/>
      <c r="E30" s="6"/>
      <c r="F30" s="4"/>
    </row>
    <row r="31" spans="1:6" x14ac:dyDescent="0.25">
      <c r="A31" s="6"/>
      <c r="B31" s="6"/>
      <c r="C31" s="6"/>
      <c r="D31" s="6"/>
      <c r="E31" s="6"/>
      <c r="F31" s="4"/>
    </row>
    <row r="32" spans="1:6" x14ac:dyDescent="0.25">
      <c r="A32" s="6"/>
      <c r="B32" s="6"/>
      <c r="C32" s="6"/>
      <c r="D32" s="6"/>
      <c r="E32" s="6"/>
      <c r="F32" s="4"/>
    </row>
    <row r="33" spans="1:6" x14ac:dyDescent="0.25">
      <c r="A33" s="6"/>
      <c r="B33" s="6"/>
      <c r="C33" s="6"/>
      <c r="D33" s="6"/>
      <c r="E33" s="6"/>
      <c r="F33" s="4"/>
    </row>
    <row r="34" spans="1:6" x14ac:dyDescent="0.25">
      <c r="A34" s="6"/>
      <c r="B34" s="6"/>
      <c r="C34" s="6"/>
      <c r="D34" s="6"/>
      <c r="E34" s="6"/>
      <c r="F34" s="4"/>
    </row>
    <row r="35" spans="1:6" x14ac:dyDescent="0.25">
      <c r="A35" s="6"/>
      <c r="B35" s="6"/>
      <c r="C35" s="6"/>
      <c r="D35" s="6"/>
      <c r="E35" s="6"/>
      <c r="F35" s="4"/>
    </row>
    <row r="36" spans="1:6" x14ac:dyDescent="0.25">
      <c r="A36" s="7"/>
      <c r="B36" s="7"/>
      <c r="C36" s="7"/>
      <c r="D36" s="7"/>
      <c r="E36" s="7"/>
      <c r="F36" s="5"/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2021-03-09T09:46:39Z</dcterms:created>
  <dcterms:modified xsi:type="dcterms:W3CDTF">2021-05-26T11:07:46Z</dcterms:modified>
</cp:coreProperties>
</file>